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74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E26" i="1"/>
  <c r="E29" i="1"/>
  <c r="E41" i="1"/>
  <c r="E52" i="1"/>
  <c r="E32" i="1"/>
  <c r="F15" i="1"/>
  <c r="F14" i="1"/>
  <c r="E30" i="1"/>
  <c r="E45" i="1"/>
  <c r="H26" i="1"/>
  <c r="F16" i="1"/>
  <c r="G31" i="1"/>
  <c r="G27" i="1"/>
  <c r="H27" i="1"/>
  <c r="F31" i="1"/>
  <c r="E35" i="1"/>
  <c r="E49" i="1"/>
  <c r="G26" i="1"/>
  <c r="G32" i="1"/>
  <c r="H32" i="1"/>
  <c r="H31" i="1"/>
  <c r="E31" i="1"/>
  <c r="E34" i="1"/>
</calcChain>
</file>

<file path=xl/sharedStrings.xml><?xml version="1.0" encoding="utf-8"?>
<sst xmlns="http://schemas.openxmlformats.org/spreadsheetml/2006/main" count="30" uniqueCount="29">
  <si>
    <t>Cox</t>
  </si>
  <si>
    <t>mu_n</t>
  </si>
  <si>
    <t>mu_p</t>
  </si>
  <si>
    <t>Vth</t>
  </si>
  <si>
    <t>MP4</t>
  </si>
  <si>
    <t xml:space="preserve">W </t>
  </si>
  <si>
    <t>L</t>
  </si>
  <si>
    <t>MN1</t>
  </si>
  <si>
    <t>MN2</t>
  </si>
  <si>
    <t>M</t>
  </si>
  <si>
    <t>MP3</t>
  </si>
  <si>
    <t>K1</t>
  </si>
  <si>
    <t>K2</t>
  </si>
  <si>
    <t>K3</t>
  </si>
  <si>
    <t>K4</t>
  </si>
  <si>
    <t>R</t>
  </si>
  <si>
    <t>Ir</t>
  </si>
  <si>
    <t>N</t>
  </si>
  <si>
    <t>Vref</t>
  </si>
  <si>
    <t xml:space="preserve">Dimensionnement d'une cellule de générateur de source de courant à gm constante </t>
  </si>
  <si>
    <t>Paramètres de la technologie</t>
  </si>
  <si>
    <t>VdMN1</t>
  </si>
  <si>
    <t>Vds</t>
  </si>
  <si>
    <t>Vgs-Vth</t>
  </si>
  <si>
    <t>Vdd</t>
  </si>
  <si>
    <t>L(MP4)&lt;=L(MP3)</t>
  </si>
  <si>
    <t>L(MN1)&lt;=L(MN2)</t>
  </si>
  <si>
    <r>
      <t>W(MN1)&lt;=</t>
    </r>
    <r>
      <rPr>
        <b/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*W(MN2)</t>
    </r>
  </si>
  <si>
    <t>V sur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</si>
</sst>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5"/>
      <color theme="1"/>
      <name val="Calibri"/>
      <scheme val="minor"/>
    </font>
    <font>
      <b/>
      <sz val="2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0" fillId="0" borderId="0" xfId="0" applyAlignment="1"/>
    <xf numFmtId="0" fontId="4" fillId="0" borderId="0" xfId="0" applyFont="1" applyAlignment="1"/>
    <xf numFmtId="11" fontId="0" fillId="2" borderId="0" xfId="0" applyNumberFormat="1" applyFill="1"/>
    <xf numFmtId="0" fontId="0" fillId="2" borderId="0" xfId="0" applyFill="1"/>
    <xf numFmtId="0" fontId="5" fillId="0" borderId="0" xfId="0" applyFont="1"/>
    <xf numFmtId="11" fontId="0" fillId="3" borderId="0" xfId="0" applyNumberFormat="1" applyFill="1"/>
  </cellXfs>
  <cellStyles count="5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5</xdr:row>
      <xdr:rowOff>50800</xdr:rowOff>
    </xdr:from>
    <xdr:to>
      <xdr:col>14</xdr:col>
      <xdr:colOff>292100</xdr:colOff>
      <xdr:row>37</xdr:row>
      <xdr:rowOff>76200</xdr:rowOff>
    </xdr:to>
    <xdr:pic>
      <xdr:nvPicPr>
        <xdr:cNvPr id="2" name="Image 1" descr="biquad_current_gm_const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1003300"/>
          <a:ext cx="5016500" cy="6172200"/>
        </a:xfrm>
        <a:prstGeom prst="rect">
          <a:avLst/>
        </a:prstGeom>
        <a:solidFill>
          <a:schemeClr val="bg1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101600</xdr:rowOff>
        </xdr:from>
        <xdr:to>
          <xdr:col>6</xdr:col>
          <xdr:colOff>673100</xdr:colOff>
          <xdr:row>41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43</xdr:row>
          <xdr:rowOff>101600</xdr:rowOff>
        </xdr:from>
        <xdr:to>
          <xdr:col>6</xdr:col>
          <xdr:colOff>571500</xdr:colOff>
          <xdr:row>46</xdr:row>
          <xdr:rowOff>12700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47</xdr:row>
          <xdr:rowOff>25400</xdr:rowOff>
        </xdr:from>
        <xdr:to>
          <xdr:col>7</xdr:col>
          <xdr:colOff>165100</xdr:colOff>
          <xdr:row>49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32</xdr:row>
          <xdr:rowOff>165100</xdr:rowOff>
        </xdr:from>
        <xdr:to>
          <xdr:col>6</xdr:col>
          <xdr:colOff>342900</xdr:colOff>
          <xdr:row>34</xdr:row>
          <xdr:rowOff>177800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.bin"/><Relationship Id="rId4" Type="http://schemas.openxmlformats.org/officeDocument/2006/relationships/image" Target="../media/image1.emf"/><Relationship Id="rId5" Type="http://schemas.openxmlformats.org/officeDocument/2006/relationships/oleObject" Target="../embeddings/Microsoft_Equation2.bin"/><Relationship Id="rId6" Type="http://schemas.openxmlformats.org/officeDocument/2006/relationships/image" Target="../media/image2.emf"/><Relationship Id="rId7" Type="http://schemas.openxmlformats.org/officeDocument/2006/relationships/oleObject" Target="../embeddings/Microsoft_Equation3.bin"/><Relationship Id="rId8" Type="http://schemas.openxmlformats.org/officeDocument/2006/relationships/image" Target="../media/image3.emf"/><Relationship Id="rId9" Type="http://schemas.openxmlformats.org/officeDocument/2006/relationships/oleObject" Target="../embeddings/Microsoft_Equation4.bin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H52"/>
  <sheetViews>
    <sheetView tabSelected="1" topLeftCell="A8" workbookViewId="0">
      <selection activeCell="C11" sqref="C11"/>
    </sheetView>
  </sheetViews>
  <sheetFormatPr baseColWidth="10" defaultRowHeight="15" x14ac:dyDescent="0"/>
  <cols>
    <col min="3" max="5" width="12.1640625" bestFit="1" customWidth="1"/>
    <col min="6" max="6" width="10.1640625" customWidth="1"/>
  </cols>
  <sheetData>
    <row r="5" spans="3:7" ht="28">
      <c r="C5" s="6" t="s">
        <v>19</v>
      </c>
    </row>
    <row r="13" spans="3:7" ht="19">
      <c r="E13" s="3" t="s">
        <v>20</v>
      </c>
      <c r="F13" s="2"/>
      <c r="G13" s="2"/>
    </row>
    <row r="14" spans="3:7">
      <c r="E14" t="s">
        <v>0</v>
      </c>
      <c r="F14">
        <f>4*0.00000000000885/0.0000000077</f>
        <v>4.5974025974025983E-3</v>
      </c>
    </row>
    <row r="15" spans="3:7">
      <c r="E15" t="s">
        <v>1</v>
      </c>
      <c r="F15">
        <f>0.04035</f>
        <v>4.0349999999999997E-2</v>
      </c>
    </row>
    <row r="16" spans="3:7">
      <c r="E16" t="s">
        <v>2</v>
      </c>
      <c r="F16">
        <f>0.01292</f>
        <v>1.2919999999999999E-2</v>
      </c>
    </row>
    <row r="17" spans="2:8">
      <c r="E17" t="s">
        <v>3</v>
      </c>
      <c r="F17">
        <v>0.5</v>
      </c>
    </row>
    <row r="20" spans="2:8">
      <c r="E20" t="s">
        <v>24</v>
      </c>
      <c r="F20">
        <v>3.3</v>
      </c>
    </row>
    <row r="25" spans="2:8">
      <c r="E25" t="s">
        <v>5</v>
      </c>
      <c r="F25" t="s">
        <v>6</v>
      </c>
      <c r="G25" t="s">
        <v>22</v>
      </c>
      <c r="H25" t="s">
        <v>23</v>
      </c>
    </row>
    <row r="26" spans="2:8">
      <c r="B26" t="s">
        <v>26</v>
      </c>
      <c r="D26" t="s">
        <v>7</v>
      </c>
      <c r="E26" s="4">
        <f>E27*E28</f>
        <v>4.9999999999999996E-6</v>
      </c>
      <c r="F26" s="4">
        <f>F27</f>
        <v>1.0000000000000001E-5</v>
      </c>
      <c r="G26" s="4">
        <f>E49-E41*E38</f>
        <v>1.8044317332472981</v>
      </c>
      <c r="H26" s="4">
        <f>E45-E41*E38-F17</f>
        <v>0.26653010527232424</v>
      </c>
    </row>
    <row r="27" spans="2:8">
      <c r="B27" t="s">
        <v>27</v>
      </c>
      <c r="D27" t="s">
        <v>8</v>
      </c>
      <c r="E27" s="1">
        <v>9.9999999999999995E-7</v>
      </c>
      <c r="F27" s="1">
        <v>1.0000000000000001E-5</v>
      </c>
      <c r="G27" s="4">
        <f>E45</f>
        <v>1.0959794334390922</v>
      </c>
      <c r="H27" s="4">
        <f>H26</f>
        <v>0.26653010527232424</v>
      </c>
    </row>
    <row r="28" spans="2:8">
      <c r="D28" t="s">
        <v>9</v>
      </c>
      <c r="E28">
        <v>5</v>
      </c>
    </row>
    <row r="29" spans="2:8">
      <c r="D29" t="s">
        <v>11</v>
      </c>
      <c r="E29" s="4">
        <f>0.5*$F$15*$F$14*E26/F26</f>
        <v>4.6376298701298699E-5</v>
      </c>
    </row>
    <row r="30" spans="2:8">
      <c r="D30" t="s">
        <v>12</v>
      </c>
      <c r="E30" s="4">
        <f>0.5*$F$15*$F$14*E27/F27</f>
        <v>9.2752597402597401E-6</v>
      </c>
    </row>
    <row r="31" spans="2:8">
      <c r="D31" t="s">
        <v>10</v>
      </c>
      <c r="E31" s="4">
        <f>E32*E33</f>
        <v>2.5000000000000002E-6</v>
      </c>
      <c r="F31" s="4">
        <f>F32</f>
        <v>1.0000000000000001E-5</v>
      </c>
      <c r="G31" s="4">
        <f>F20-E45</f>
        <v>2.2040205665609074</v>
      </c>
      <c r="H31" s="4">
        <f>H32</f>
        <v>0.66611893858593385</v>
      </c>
    </row>
    <row r="32" spans="2:8">
      <c r="B32" t="s">
        <v>25</v>
      </c>
      <c r="D32" t="s">
        <v>4</v>
      </c>
      <c r="E32" s="7">
        <f>0.0000025</f>
        <v>2.5000000000000002E-6</v>
      </c>
      <c r="F32" s="7">
        <v>1.0000000000000001E-5</v>
      </c>
      <c r="G32" s="4">
        <f>F20-E49</f>
        <v>1.1661189385859339</v>
      </c>
      <c r="H32" s="4">
        <f>G32-F17</f>
        <v>0.66611893858593385</v>
      </c>
    </row>
    <row r="33" spans="2:5">
      <c r="B33" t="s">
        <v>27</v>
      </c>
      <c r="D33" t="s">
        <v>17</v>
      </c>
      <c r="E33">
        <v>1</v>
      </c>
    </row>
    <row r="34" spans="2:5">
      <c r="D34" t="s">
        <v>13</v>
      </c>
      <c r="E34" s="4">
        <f>0.5*$F$16*$F$14*E31/F31</f>
        <v>7.4248051948051951E-6</v>
      </c>
    </row>
    <row r="35" spans="2:5">
      <c r="D35" t="s">
        <v>14</v>
      </c>
      <c r="E35" s="4">
        <f>0.5*$F$16*$F$14*E32/F32</f>
        <v>7.4248051948051951E-6</v>
      </c>
    </row>
    <row r="38" spans="2:5">
      <c r="D38" t="s">
        <v>15</v>
      </c>
      <c r="E38">
        <v>100000</v>
      </c>
    </row>
    <row r="41" spans="2:5">
      <c r="D41" t="s">
        <v>16</v>
      </c>
      <c r="E41" s="5">
        <f>1/$E$38/$E$38/$E$29*(SQRT($E$28*$E$33)-1)^2</f>
        <v>3.2944932816676797E-6</v>
      </c>
    </row>
    <row r="45" spans="2:5">
      <c r="D45" t="s">
        <v>18</v>
      </c>
      <c r="E45" s="4">
        <f>SQRT($E$41*$E$33/$E$30)+$F$17</f>
        <v>1.0959794334390922</v>
      </c>
    </row>
    <row r="49" spans="4:5">
      <c r="D49" t="s">
        <v>21</v>
      </c>
      <c r="E49" s="4">
        <f>F20-(SQRT($E$41/$E$35)+$F$17)</f>
        <v>2.133881061414066</v>
      </c>
    </row>
    <row r="52" spans="4:5">
      <c r="D52" t="s">
        <v>28</v>
      </c>
      <c r="E52">
        <f>E38*E41</f>
        <v>0.32944932816676797</v>
      </c>
    </row>
  </sheetData>
  <mergeCells count="1">
    <mergeCell ref="E13:G13"/>
  </mergeCells>
  <pageMargins left="0.75" right="0.75" top="1" bottom="1" header="0.5" footer="0.5"/>
  <pageSetup paperSize="9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 moveWithCells="1">
              <from>
                <xdr:col>5</xdr:col>
                <xdr:colOff>76200</xdr:colOff>
                <xdr:row>39</xdr:row>
                <xdr:rowOff>101600</xdr:rowOff>
              </from>
              <to>
                <xdr:col>6</xdr:col>
                <xdr:colOff>673100</xdr:colOff>
                <xdr:row>41</xdr:row>
                <xdr:rowOff>152400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r:id="rId6">
            <anchor moveWithCells="1">
              <from>
                <xdr:col>5</xdr:col>
                <xdr:colOff>152400</xdr:colOff>
                <xdr:row>43</xdr:row>
                <xdr:rowOff>101600</xdr:rowOff>
              </from>
              <to>
                <xdr:col>6</xdr:col>
                <xdr:colOff>571500</xdr:colOff>
                <xdr:row>46</xdr:row>
                <xdr:rowOff>12700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r:id="rId8">
            <anchor moveWithCells="1">
              <from>
                <xdr:col>5</xdr:col>
                <xdr:colOff>101600</xdr:colOff>
                <xdr:row>47</xdr:row>
                <xdr:rowOff>25400</xdr:rowOff>
              </from>
              <to>
                <xdr:col>7</xdr:col>
                <xdr:colOff>165100</xdr:colOff>
                <xdr:row>49</xdr:row>
                <xdr:rowOff>152400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r:id="rId10">
            <anchor moveWithCells="1">
              <from>
                <xdr:col>5</xdr:col>
                <xdr:colOff>203200</xdr:colOff>
                <xdr:row>32</xdr:row>
                <xdr:rowOff>165100</xdr:rowOff>
              </from>
              <to>
                <xdr:col>6</xdr:col>
                <xdr:colOff>342900</xdr:colOff>
                <xdr:row>34</xdr:row>
                <xdr:rowOff>177800</xdr:rowOff>
              </to>
            </anchor>
          </objectPr>
        </oleObject>
      </mc:Choice>
      <mc:Fallback>
        <oleObject progId="Equation.3" shapeId="1029" r:id="rId9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 Galayko</dc:creator>
  <cp:lastModifiedBy>Dimitri Galayko</cp:lastModifiedBy>
  <dcterms:created xsi:type="dcterms:W3CDTF">2013-12-16T18:05:05Z</dcterms:created>
  <dcterms:modified xsi:type="dcterms:W3CDTF">2013-12-17T12:21:54Z</dcterms:modified>
</cp:coreProperties>
</file>